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lgadigital.sharepoint.com/sites/Pensions/LGPS/Tech admin guides and forms/Calculators/"/>
    </mc:Choice>
  </mc:AlternateContent>
  <xr:revisionPtr revIDLastSave="0" documentId="8_{1ACCED23-8BAE-4464-A920-E98A12F208D8}" xr6:coauthVersionLast="47" xr6:coauthVersionMax="47" xr10:uidLastSave="{00000000-0000-0000-0000-000000000000}"/>
  <bookViews>
    <workbookView xWindow="-120" yWindow="-120" windowWidth="38640" windowHeight="21120" xr2:uid="{857C8B47-B9E8-47A8-85E0-A6AAFE410965}"/>
  </bookViews>
  <sheets>
    <sheet name="Notes" sheetId="2" r:id="rId1"/>
    <sheet name="Calculator"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1" l="1" a="1"/>
  <c r="E22" i="1" s="1"/>
  <c r="D25" i="1" s="1"/>
  <c r="E27" i="1"/>
  <c r="E13" i="1"/>
  <c r="E33" i="1"/>
  <c r="B25" i="1"/>
  <c r="E20" i="1"/>
  <c r="E12" i="1"/>
  <c r="E31" i="1" l="1"/>
  <c r="E32" i="1" s="1"/>
  <c r="E14" i="1"/>
  <c r="E15" i="1" s="1"/>
  <c r="F15" i="1" s="1"/>
  <c r="E25" i="1"/>
  <c r="E28" i="1" l="1"/>
  <c r="E29" i="1" s="1"/>
  <c r="E34" i="1"/>
  <c r="E36" i="1" l="1"/>
  <c r="E37" i="1" s="1"/>
  <c r="G3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<sst xmlns="http://schemas.openxmlformats.org/spreadsheetml/2006/main" count="44" uniqueCount="43">
  <si>
    <t>Step 1: can the member take entire AVC as cash?</t>
  </si>
  <si>
    <t>Annual pension (P)</t>
  </si>
  <si>
    <t>Automatic lump sum (L)</t>
  </si>
  <si>
    <t>AVC fund (A)</t>
  </si>
  <si>
    <t>Pension capital value (CV)</t>
  </si>
  <si>
    <t>Total potential lump sum (L+A)</t>
  </si>
  <si>
    <t>Total capital value</t>
  </si>
  <si>
    <t>Potential lump sum as a percentage of total CV</t>
  </si>
  <si>
    <t>Step 2: AVC lump sum and scheme pension calculation</t>
  </si>
  <si>
    <t>Age at retirement (years/months)</t>
  </si>
  <si>
    <t>60/0</t>
  </si>
  <si>
    <t>Factor</t>
  </si>
  <si>
    <t>Revised factor (F)</t>
  </si>
  <si>
    <t>Amount of AVC used to buy additional pension</t>
  </si>
  <si>
    <t>Check</t>
  </si>
  <si>
    <t>AVC fund</t>
  </si>
  <si>
    <t>less</t>
  </si>
  <si>
    <t>AVC lump sum</t>
  </si>
  <si>
    <t>Automatic lump sum</t>
  </si>
  <si>
    <t>Total lump sum</t>
  </si>
  <si>
    <t>AVC used to buy scheme pension</t>
  </si>
  <si>
    <t>Extra pension bought</t>
  </si>
  <si>
    <t>Basic pension</t>
  </si>
  <si>
    <t>Total pension</t>
  </si>
  <si>
    <t>Capital value</t>
  </si>
  <si>
    <t>Lump sum percentage</t>
  </si>
  <si>
    <t>Notes for administrators</t>
  </si>
  <si>
    <t>The GAD guidance  "Actuarial guidance: Limit on Additional Cash Commutation" published on 1 April 2026 sets out GAD's view on how AVCs should be accounted for in commutation calculations.</t>
  </si>
  <si>
    <t xml:space="preserve">You can use this spreadsheet for a member who wants to use their AVC fund to maximise their pension commencement lump sum (PCLS), and use the remainder to provide additional pension under the scheme. </t>
  </si>
  <si>
    <t>Member name</t>
  </si>
  <si>
    <t>National insurance number</t>
  </si>
  <si>
    <t>Pay reference</t>
  </si>
  <si>
    <t>Calculated by</t>
  </si>
  <si>
    <t>Date</t>
  </si>
  <si>
    <t xml:space="preserve">Some members will be able to take their whole AVC fund as a lump sum. Complete Step 1 to find out whether this is possible. You will only need the member's pension, automatic lump sum and AVC fund value to complete this step. </t>
  </si>
  <si>
    <t>Actuarial guidance</t>
  </si>
  <si>
    <t>Administrators should only have to amend the cells shaded green. However, none of the cells are protected. You may wish to make changes to reflect local processes and terminology.</t>
  </si>
  <si>
    <t>Max PCLS where AVC balance buys scheme pension</t>
  </si>
  <si>
    <t xml:space="preserve">This calculator is intended to be used by administrators not scheme members. It should be used when advising a member of the different AVC options they have, or to work out the final figures when a member has made their choice. Maximising the PCLS is not the appropriate option for all LGPS members. </t>
  </si>
  <si>
    <t>This calculator does not take account of a member's lump sum allowance or lump sum death benefit allowance. Administrators will need to ensure that they comply with the relevant tax rules.</t>
  </si>
  <si>
    <t xml:space="preserve">GAD has confirmed that the additional pension purchased by the AVC should be taken into account when working out the maximum PCLS. </t>
  </si>
  <si>
    <t>If Step 1 shows that the member cannot take the whole AVC fund as cash, move on to Step 2. For this step you will need to know the relevant factor that applies to calculate the additional pension. This can currently be found in tables 0-806 and 0-807 of the consolidated factor workbook. At the time of publication, this was version 2023-04. Administrators should make sure they are looking at the most up to date factors.</t>
  </si>
  <si>
    <t xml:space="preserve">Administrators will need to produce an updated version of the calculation to account for the change in AVC fund value (or other variables) between the date any quotation is produced and the date the final pension, lump sum and AVC fund value are known.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</si>
</sst>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quot;£&quot;#,##0.00"/>
    <numFmt numFmtId="166" formatCode="0.000000%"/>
    <numFmt numFmtId="167" formatCode="&quot;£&quot;#,##0.0000"/>
  </numFmts>
  <fonts count="12" x14ac:knownFonts="1">
    <font>
      <sz val="11"/>
      <color theme="1"/>
      <name val="Aptos Narrow"/>
      <family val="2"/>
      <scheme val="minor"/>
    </font>
    <font>
      <b/>
      <sz val="11"/>
      <color theme="1"/>
      <name val="Aptos Narrow"/>
      <family val="2"/>
      <scheme val="minor"/>
    </font>
    <font>
      <b/>
      <sz val="12"/>
      <color theme="1"/>
      <name val="Aptos Narrow"/>
      <family val="2"/>
      <scheme val="minor"/>
    </font>
    <font>
      <b/>
      <sz val="14"/>
      <color theme="1"/>
      <name val="Aptos Narrow"/>
      <family val="2"/>
      <scheme val="minor"/>
    </font>
    <font>
      <b/>
      <sz val="16"/>
      <color theme="1"/>
      <name val="Aptos Narrow"/>
      <family val="2"/>
      <scheme val="minor"/>
    </font>
    <font>
      <sz val="12"/>
      <color theme="1"/>
      <name val="Aptos Narrow"/>
      <family val="2"/>
      <scheme val="minor"/>
    </font>
    <font>
      <sz val="14"/>
      <color theme="1"/>
      <name val="Aptos Narrow"/>
      <family val="2"/>
      <scheme val="minor"/>
    </font>
    <font>
      <sz val="16"/>
      <color theme="1"/>
      <name val="Aptos Narrow"/>
      <family val="2"/>
      <scheme val="minor"/>
    </font>
    <font>
      <sz val="12"/>
      <color rgb="FFFF0000"/>
      <name val="Aptos Narrow"/>
      <family val="2"/>
      <scheme val="minor"/>
    </font>
    <font>
      <b/>
      <sz val="12"/>
      <name val="Aptos Narrow"/>
      <family val="2"/>
      <scheme val="minor"/>
    </font>
    <font>
      <u/>
      <sz val="11"/>
      <color theme="10"/>
      <name val="Aptos Narrow"/>
      <family val="2"/>
      <scheme val="minor"/>
    </font>
    <font>
      <u/>
      <sz val="12"/>
      <color theme="10"/>
      <name val="Aptos Narrow"/>
      <family val="2"/>
      <scheme val="minor"/>
    </font>
  </fonts>
  <fills count="3">
    <fill>
      <patternFill patternType="none"/>
    </fill>
    <fill>
      <patternFill patternType="gray125"/>
    </fill>
    <fill>
      <patternFill patternType="solid">
        <fgColor theme="9" tint="0.79998168889431442"/>
        <bgColor indexed="64"/>
      </patternFill>
    </fill>
  </fills>
  <borders count="5">
    <border>
      <left/>
      <right/>
      <top/>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2">
    <xf numFmtId="0" fontId="0" fillId="0" borderId="0"/>
    <xf numFmtId="0" fontId="10" fillId="0" borderId="0" applyNumberFormat="0" applyFill="0" applyBorder="0" applyAlignment="0" applyProtection="0"/>
  </cellStyleXfs>
  <cellXfs count="32">
    <xf numFmtId="0" fontId="0" fillId="0" borderId="0" xfId="0"/>
    <xf numFmtId="0" fontId="1" fillId="0" borderId="0" xfId="0" applyFont="1" applyAlignment="1">
      <alignment vertical="top"/>
    </xf>
    <xf numFmtId="0" fontId="0" fillId="0" borderId="0" xfId="0" applyAlignment="1">
      <alignment vertical="top"/>
    </xf>
    <xf numFmtId="0" fontId="2" fillId="0" borderId="0" xfId="0" applyFont="1" applyAlignment="1">
      <alignment vertical="top"/>
    </xf>
    <xf numFmtId="0" fontId="4" fillId="0" borderId="0" xfId="0" applyFont="1" applyAlignment="1">
      <alignment horizontal="left" vertical="top"/>
    </xf>
    <xf numFmtId="0" fontId="7" fillId="0" borderId="0" xfId="0" applyFont="1" applyAlignment="1">
      <alignment vertical="top"/>
    </xf>
    <xf numFmtId="0" fontId="5" fillId="0" borderId="0" xfId="0" applyFont="1" applyAlignment="1">
      <alignment horizontal="center" vertical="top"/>
    </xf>
    <xf numFmtId="0" fontId="5" fillId="0" borderId="0" xfId="0" applyFont="1" applyAlignment="1">
      <alignment vertical="top"/>
    </xf>
    <xf numFmtId="0" fontId="7" fillId="0" borderId="0" xfId="0" applyFont="1" applyAlignment="1">
      <alignment vertical="top" wrapText="1"/>
    </xf>
    <xf numFmtId="0" fontId="5" fillId="0" borderId="0" xfId="0" applyFont="1" applyAlignment="1">
      <alignment vertical="top" wrapText="1"/>
    </xf>
    <xf numFmtId="0" fontId="4" fillId="0" borderId="0" xfId="0" applyFont="1" applyAlignment="1">
      <alignment vertical="top"/>
    </xf>
    <xf numFmtId="165" fontId="5" fillId="2" borderId="0" xfId="0" applyNumberFormat="1" applyFont="1" applyFill="1" applyAlignment="1">
      <alignment vertical="top"/>
    </xf>
    <xf numFmtId="165" fontId="5" fillId="0" borderId="0" xfId="0" applyNumberFormat="1" applyFont="1" applyAlignment="1">
      <alignment vertical="top"/>
    </xf>
    <xf numFmtId="164" fontId="5" fillId="0" borderId="0" xfId="0" applyNumberFormat="1" applyFont="1" applyAlignment="1">
      <alignment vertical="top"/>
    </xf>
    <xf numFmtId="0" fontId="5" fillId="2" borderId="0" xfId="0" applyFont="1" applyFill="1" applyAlignment="1">
      <alignment horizontal="right" vertical="top"/>
    </xf>
    <xf numFmtId="0" fontId="5" fillId="2" borderId="0" xfId="0" applyFont="1" applyFill="1" applyAlignment="1">
      <alignment vertical="top"/>
    </xf>
    <xf numFmtId="165" fontId="2" fillId="0" borderId="0" xfId="0" applyNumberFormat="1" applyFont="1" applyAlignment="1">
      <alignment vertical="top"/>
    </xf>
    <xf numFmtId="167" fontId="5" fillId="0" borderId="0" xfId="0" applyNumberFormat="1" applyFont="1" applyAlignment="1">
      <alignment vertical="top"/>
    </xf>
    <xf numFmtId="4" fontId="5" fillId="0" borderId="0" xfId="0" applyNumberFormat="1" applyFont="1" applyAlignment="1">
      <alignment vertical="top"/>
    </xf>
    <xf numFmtId="4" fontId="2" fillId="0" borderId="0" xfId="0" applyNumberFormat="1" applyFont="1" applyAlignment="1">
      <alignment vertical="top"/>
    </xf>
    <xf numFmtId="167" fontId="2" fillId="0" borderId="0" xfId="0" applyNumberFormat="1" applyFont="1" applyAlignment="1">
      <alignment vertical="top"/>
    </xf>
    <xf numFmtId="166" fontId="5" fillId="0" borderId="0" xfId="0" applyNumberFormat="1" applyFont="1" applyAlignment="1">
      <alignment vertical="top"/>
    </xf>
    <xf numFmtId="0" fontId="8" fillId="0" borderId="0" xfId="0" applyFont="1" applyAlignment="1">
      <alignment vertical="top" wrapText="1"/>
    </xf>
    <xf numFmtId="0" fontId="9" fillId="0" borderId="0" xfId="0" applyFont="1" applyAlignment="1">
      <alignment vertical="top"/>
    </xf>
    <xf numFmtId="0" fontId="3" fillId="0" borderId="0" xfId="0" applyFont="1" applyAlignment="1">
      <alignment vertical="top"/>
    </xf>
    <xf numFmtId="0" fontId="6" fillId="0" borderId="0" xfId="0" applyFont="1" applyAlignment="1">
      <alignment vertical="top"/>
    </xf>
    <xf numFmtId="165" fontId="6" fillId="0" borderId="0" xfId="0" applyNumberFormat="1" applyFont="1" applyAlignment="1">
      <alignment vertical="top"/>
    </xf>
    <xf numFmtId="0" fontId="11" fillId="0" borderId="0" xfId="1" applyFont="1" applyAlignment="1">
      <alignment vertical="top"/>
    </xf>
    <xf numFmtId="0" fontId="0" fillId="2" borderId="1" xfId="0" applyFill="1" applyBorder="1" applyAlignment="1">
      <alignment vertical="top"/>
    </xf>
    <xf numFmtId="0" fontId="0" fillId="2" borderId="2" xfId="0" applyFill="1" applyBorder="1" applyAlignment="1">
      <alignment vertical="top"/>
    </xf>
    <xf numFmtId="0" fontId="0" fillId="2" borderId="3" xfId="0" applyFill="1" applyBorder="1" applyAlignment="1">
      <alignment vertical="top"/>
    </xf>
    <xf numFmtId="0" fontId="0" fillId="2" borderId="4" xfId="0" applyFill="1" applyBorder="1" applyAlignment="1">
      <alignment vertical="top"/>
    </xf>
  </cellXfs>
  <cellStyles count="2">
    <cellStyle name="Hyperlink" xfId="1" builtinId="8"/>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gpsregs.org/schemeregs/actguidance.ph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05555-FBAF-421B-B380-10C4A573C307}">
  <dimension ref="A1:B12"/>
  <sheetViews>
    <sheetView tabSelected="1" zoomScale="145" zoomScaleNormal="145" zoomScaleSheetLayoutView="145" workbookViewId="0"/>
  </sheetViews>
  <sheetFormatPr defaultRowHeight="15.75" x14ac:dyDescent="0.25"/>
  <cols>
    <col min="1" max="1" width="5.140625" style="6" customWidth="1"/>
    <col min="2" max="2" width="82" style="9" customWidth="1"/>
    <col min="3" max="16384" width="9.140625" style="7"/>
  </cols>
  <sheetData>
    <row r="1" spans="1:2" s="5" customFormat="1" ht="21" x14ac:dyDescent="0.25">
      <c r="A1" s="4" t="s">
        <v>26</v>
      </c>
      <c r="B1" s="8"/>
    </row>
    <row r="3" spans="1:2" ht="63" customHeight="1" x14ac:dyDescent="0.25">
      <c r="A3" s="6">
        <v>1</v>
      </c>
      <c r="B3" s="9" t="s">
        <v>27</v>
      </c>
    </row>
    <row r="4" spans="1:2" ht="61.5" customHeight="1" x14ac:dyDescent="0.25">
      <c r="A4" s="6">
        <v>2</v>
      </c>
      <c r="B4" s="9" t="s">
        <v>28</v>
      </c>
    </row>
    <row r="5" spans="1:2" ht="45.75" customHeight="1" x14ac:dyDescent="0.25">
      <c r="A5" s="6">
        <v>3</v>
      </c>
      <c r="B5" s="9" t="s">
        <v>40</v>
      </c>
    </row>
    <row r="6" spans="1:2" ht="63" customHeight="1" x14ac:dyDescent="0.25">
      <c r="A6" s="6">
        <v>4</v>
      </c>
      <c r="B6" s="9" t="s">
        <v>34</v>
      </c>
    </row>
    <row r="7" spans="1:2" ht="78.75" x14ac:dyDescent="0.25">
      <c r="A7" s="6">
        <v>5</v>
      </c>
      <c r="B7" s="9" t="s">
        <v>41</v>
      </c>
    </row>
    <row r="8" spans="1:2" ht="31.5" customHeight="1" x14ac:dyDescent="0.25">
      <c r="B8" s="27" t="s">
        <v>35</v>
      </c>
    </row>
    <row r="9" spans="1:2" ht="62.25" customHeight="1" x14ac:dyDescent="0.25">
      <c r="A9" s="6">
        <v>6</v>
      </c>
      <c r="B9" s="9" t="s">
        <v>36</v>
      </c>
    </row>
    <row r="10" spans="1:2" ht="81" customHeight="1" x14ac:dyDescent="0.25">
      <c r="A10" s="6">
        <v>7</v>
      </c>
      <c r="B10" s="9" t="s">
        <v>38</v>
      </c>
    </row>
    <row r="11" spans="1:2" ht="61.5" customHeight="1" x14ac:dyDescent="0.25">
      <c r="A11" s="6">
        <v>8</v>
      </c>
      <c r="B11" s="9" t="s">
        <v>42</v>
      </c>
    </row>
    <row r="12" spans="1:2" ht="47.25" x14ac:dyDescent="0.25">
      <c r="A12" s="6">
        <v>9</v>
      </c>
      <c r="B12" s="9" t="s">
        <v>39</v>
      </c>
    </row>
  </sheetData>
  <hyperlinks>
    <hyperlink ref="B8" r:id="rId1" display="https://www.lgpsregs.org/schemeregs/actguidance.php" xr:uid="{1C4BF9C5-C693-4F27-92AC-7AC861729ABD}"/>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E05F1-E5A3-47FC-ABC0-2B749AA51886}">
  <dimension ref="A1:H40"/>
  <sheetViews>
    <sheetView zoomScale="160" zoomScaleNormal="160" workbookViewId="0">
      <selection activeCell="D3" sqref="D3:E3"/>
    </sheetView>
  </sheetViews>
  <sheetFormatPr defaultRowHeight="15" x14ac:dyDescent="0.25"/>
  <cols>
    <col min="1" max="1" width="9.140625" style="2"/>
    <col min="2" max="2" width="15.140625" style="2" customWidth="1"/>
    <col min="3" max="3" width="9.5703125" style="2" customWidth="1"/>
    <col min="4" max="4" width="13.42578125" style="2" customWidth="1"/>
    <col min="5" max="5" width="14.42578125" style="2" customWidth="1"/>
    <col min="6" max="6" width="13.28515625" style="2" bestFit="1" customWidth="1"/>
    <col min="7" max="8" width="12.28515625" style="2" customWidth="1"/>
    <col min="9" max="9" width="9.140625" style="2" customWidth="1"/>
    <col min="10" max="16384" width="9.140625" style="2"/>
  </cols>
  <sheetData>
    <row r="1" spans="1:6" s="5" customFormat="1" ht="21" x14ac:dyDescent="0.25">
      <c r="A1" s="10" t="s">
        <v>37</v>
      </c>
    </row>
    <row r="2" spans="1:6" ht="15.75" x14ac:dyDescent="0.25">
      <c r="A2" s="3"/>
    </row>
    <row r="3" spans="1:6" ht="15.75" x14ac:dyDescent="0.25">
      <c r="A3" s="3" t="s">
        <v>29</v>
      </c>
      <c r="D3" s="28"/>
      <c r="E3" s="29"/>
    </row>
    <row r="4" spans="1:6" ht="15.75" x14ac:dyDescent="0.25">
      <c r="A4" s="3" t="s">
        <v>30</v>
      </c>
      <c r="D4" s="28"/>
      <c r="E4" s="29"/>
    </row>
    <row r="5" spans="1:6" ht="15.75" x14ac:dyDescent="0.25">
      <c r="A5" s="3" t="s">
        <v>31</v>
      </c>
      <c r="D5" s="28"/>
      <c r="E5" s="29"/>
    </row>
    <row r="6" spans="1:6" x14ac:dyDescent="0.25">
      <c r="A6" s="1"/>
    </row>
    <row r="7" spans="1:6" s="25" customFormat="1" ht="18.75" x14ac:dyDescent="0.25">
      <c r="A7" s="24" t="s">
        <v>0</v>
      </c>
    </row>
    <row r="8" spans="1:6" s="7" customFormat="1" ht="15.75" x14ac:dyDescent="0.25">
      <c r="A8" s="7" t="s">
        <v>1</v>
      </c>
      <c r="E8" s="11">
        <v>1</v>
      </c>
    </row>
    <row r="9" spans="1:6" s="7" customFormat="1" ht="15.75" x14ac:dyDescent="0.25">
      <c r="A9" s="7" t="s">
        <v>2</v>
      </c>
      <c r="E9" s="11">
        <v>1</v>
      </c>
    </row>
    <row r="10" spans="1:6" s="7" customFormat="1" ht="15.75" x14ac:dyDescent="0.25">
      <c r="A10" s="7" t="s">
        <v>3</v>
      </c>
      <c r="E10" s="11">
        <v>10</v>
      </c>
    </row>
    <row r="11" spans="1:6" s="7" customFormat="1" ht="15.75" x14ac:dyDescent="0.25">
      <c r="E11" s="12"/>
    </row>
    <row r="12" spans="1:6" s="7" customFormat="1" ht="15.75" x14ac:dyDescent="0.25">
      <c r="A12" s="7" t="s">
        <v>4</v>
      </c>
      <c r="E12" s="12">
        <f>20*E8</f>
        <v>20</v>
      </c>
    </row>
    <row r="13" spans="1:6" s="7" customFormat="1" ht="15.75" x14ac:dyDescent="0.25">
      <c r="A13" s="7" t="s">
        <v>5</v>
      </c>
      <c r="E13" s="12">
        <f>E9+E10</f>
        <v>11</v>
      </c>
    </row>
    <row r="14" spans="1:6" s="7" customFormat="1" ht="15.75" x14ac:dyDescent="0.25">
      <c r="A14" s="7" t="s">
        <v>6</v>
      </c>
      <c r="E14" s="12">
        <f>E12+E13</f>
        <v>31</v>
      </c>
    </row>
    <row r="15" spans="1:6" s="7" customFormat="1" ht="15.75" x14ac:dyDescent="0.25">
      <c r="A15" s="7" t="s">
        <v>7</v>
      </c>
      <c r="E15" s="13">
        <f>E13/E14</f>
        <v>0.35483870967741937</v>
      </c>
      <c r="F15" s="23" t="str">
        <f>IF(E15&gt;25%,"No - next step is needed","Yes - next step not needed")</f>
        <v>No - next step is needed</v>
      </c>
    </row>
    <row r="16" spans="1:6" s="7" customFormat="1" ht="15.75" x14ac:dyDescent="0.25"/>
    <row r="17" spans="1:8" s="25" customFormat="1" ht="18.75" x14ac:dyDescent="0.25">
      <c r="A17" s="24" t="s">
        <v>8</v>
      </c>
    </row>
    <row r="18" spans="1:8" s="7" customFormat="1" ht="15.75" x14ac:dyDescent="0.25">
      <c r="A18" s="7" t="s">
        <v>9</v>
      </c>
      <c r="E18" s="14" t="s">
        <v>10</v>
      </c>
    </row>
    <row r="19" spans="1:8" s="7" customFormat="1" ht="15.75" x14ac:dyDescent="0.25">
      <c r="A19" s="7" t="s">
        <v>11</v>
      </c>
      <c r="E19" s="15">
        <v>5.53</v>
      </c>
    </row>
    <row r="20" spans="1:8" s="7" customFormat="1" ht="15.75" x14ac:dyDescent="0.25">
      <c r="A20" s="7" t="s">
        <v>12</v>
      </c>
      <c r="E20" s="7">
        <f>100/E19</f>
        <v>18.083182640144663</v>
      </c>
    </row>
    <row r="21" spans="1:8" s="7" customFormat="1" ht="15.75" x14ac:dyDescent="0.25"/>
    <row r="22" spans="1:8" s="7" customFormat="1" ht="15.75" x14ac:dyDescent="0.25">
      <c r="A22" s="7" t="s">
        <v>13</v>
      </c>
      <c r="E22" s="16" cm="1">
        <f t="array" ref="E22">_xlfn.LET(
 _xlpm.P, E8,
 _xlpm.L, E9,
 _xlpm.A, E10,
 _xlpm.F, E20,
 _xlpm.Evals, _xlfn.SEQUENCE(500,1,(ROUNDUP(((3*(E10+E9))-(20*E8))/((20/E20)+3),2))-0.25,0.01),
 _xlpm.Valid, (_xlpm.L+_xlpm.A-_xlpm.Evals) &lt;= 0.25 * (20*(_xlpm.P + ROUND(_xlpm.Evals/_xlpm.F, 2)) + _xlpm.L + _xlpm.A - _xlpm.Evals),
 MIN(_xlfn._xlws.FILTER(_xlpm.Evals, _xlpm.Valid))
)</f>
        <v>3.1699999999999946</v>
      </c>
      <c r="H22" s="9"/>
    </row>
    <row r="23" spans="1:8" s="7" customFormat="1" ht="15.75" x14ac:dyDescent="0.25">
      <c r="E23" s="12"/>
    </row>
    <row r="24" spans="1:8" s="25" customFormat="1" ht="18.75" x14ac:dyDescent="0.25">
      <c r="A24" s="24" t="s">
        <v>14</v>
      </c>
      <c r="E24" s="26"/>
    </row>
    <row r="25" spans="1:8" s="7" customFormat="1" ht="15.75" x14ac:dyDescent="0.25">
      <c r="A25" s="7" t="s">
        <v>15</v>
      </c>
      <c r="B25" s="12">
        <f>E10</f>
        <v>10</v>
      </c>
      <c r="C25" s="6" t="s">
        <v>16</v>
      </c>
      <c r="D25" s="12">
        <f>E22</f>
        <v>3.1699999999999946</v>
      </c>
      <c r="E25" s="16">
        <f>B25-D25</f>
        <v>6.8300000000000054</v>
      </c>
      <c r="F25" s="7" t="s">
        <v>17</v>
      </c>
    </row>
    <row r="26" spans="1:8" s="7" customFormat="1" ht="15.75" x14ac:dyDescent="0.25">
      <c r="E26" s="17"/>
    </row>
    <row r="27" spans="1:8" s="7" customFormat="1" ht="15.75" x14ac:dyDescent="0.25">
      <c r="A27" s="7" t="s">
        <v>18</v>
      </c>
      <c r="E27" s="18">
        <f>E9</f>
        <v>1</v>
      </c>
    </row>
    <row r="28" spans="1:8" s="7" customFormat="1" ht="15.75" x14ac:dyDescent="0.25">
      <c r="A28" s="7" t="s">
        <v>17</v>
      </c>
      <c r="E28" s="18">
        <f>E25</f>
        <v>6.8300000000000054</v>
      </c>
    </row>
    <row r="29" spans="1:8" s="7" customFormat="1" ht="15.75" x14ac:dyDescent="0.25">
      <c r="A29" s="7" t="s">
        <v>19</v>
      </c>
      <c r="E29" s="19">
        <f>E27+E28</f>
        <v>7.8300000000000054</v>
      </c>
    </row>
    <row r="30" spans="1:8" s="7" customFormat="1" ht="15.75" x14ac:dyDescent="0.25">
      <c r="E30" s="18"/>
    </row>
    <row r="31" spans="1:8" s="7" customFormat="1" ht="15.75" x14ac:dyDescent="0.25">
      <c r="A31" s="7" t="s">
        <v>20</v>
      </c>
      <c r="E31" s="18">
        <f>E22</f>
        <v>3.1699999999999946</v>
      </c>
    </row>
    <row r="32" spans="1:8" s="7" customFormat="1" ht="15.75" x14ac:dyDescent="0.25">
      <c r="A32" s="7" t="s">
        <v>21</v>
      </c>
      <c r="E32" s="18">
        <f>ROUND(E31/100*E19,2)</f>
        <v>0.18</v>
      </c>
      <c r="F32" s="17"/>
    </row>
    <row r="33" spans="1:7" s="7" customFormat="1" ht="15.75" x14ac:dyDescent="0.25">
      <c r="A33" s="7" t="s">
        <v>22</v>
      </c>
      <c r="E33" s="18">
        <f>E8</f>
        <v>1</v>
      </c>
    </row>
    <row r="34" spans="1:7" s="7" customFormat="1" ht="15.75" x14ac:dyDescent="0.25">
      <c r="A34" s="7" t="s">
        <v>23</v>
      </c>
      <c r="E34" s="19">
        <f>E32+E33</f>
        <v>1.18</v>
      </c>
      <c r="F34" s="20"/>
    </row>
    <row r="35" spans="1:7" s="7" customFormat="1" ht="15.75" x14ac:dyDescent="0.25">
      <c r="E35" s="18"/>
    </row>
    <row r="36" spans="1:7" s="7" customFormat="1" ht="15.75" x14ac:dyDescent="0.25">
      <c r="A36" s="7" t="s">
        <v>24</v>
      </c>
      <c r="E36" s="18">
        <f>(20*E34)+E29</f>
        <v>31.430000000000003</v>
      </c>
      <c r="F36" s="17"/>
    </row>
    <row r="37" spans="1:7" s="7" customFormat="1" ht="15.75" x14ac:dyDescent="0.25">
      <c r="A37" s="7" t="s">
        <v>25</v>
      </c>
      <c r="E37" s="21">
        <f>E29/E36</f>
        <v>0.24912503977091965</v>
      </c>
      <c r="F37" s="21"/>
      <c r="G37" s="22" t="str">
        <f>IF(E37&gt;25%,"WARNING - lump sum exceeds 25%. Use adjustment field above in increments of 0.01 until result is less than 25%","")</f>
        <v/>
      </c>
    </row>
    <row r="39" spans="1:7" x14ac:dyDescent="0.25">
      <c r="A39" s="1" t="s">
        <v>32</v>
      </c>
      <c r="C39" s="30"/>
      <c r="D39" s="31"/>
    </row>
    <row r="40" spans="1:7" x14ac:dyDescent="0.25">
      <c r="A40" s="1" t="s">
        <v>33</v>
      </c>
      <c r="C40" s="30"/>
      <c r="D40" s="31"/>
    </row>
  </sheetData>
  <mergeCells count="5">
    <mergeCell ref="D3:E3"/>
    <mergeCell ref="D4:E4"/>
    <mergeCell ref="D5:E5"/>
    <mergeCell ref="C39:D39"/>
    <mergeCell ref="C40:D40"/>
  </mergeCells>
  <conditionalFormatting sqref="E15">
    <cfRule type="cellIs" dxfId="0" priority="1" operator="lessThan">
      <formula>0.25</formula>
    </cfRule>
  </conditionalFormatting>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c0fc6d1-1ff6-4501-9111-f8704c4ff172" xsi:nil="true"/>
    <lcf76f155ced4ddcb4097134ff3c332f xmlns="f892bc6d-4373-4448-9da1-3e4deb534658">
      <Terms xmlns="http://schemas.microsoft.com/office/infopath/2007/PartnerControls"/>
    </lcf76f155ced4ddcb4097134ff3c332f>
    <Date xmlns="f892bc6d-4373-4448-9da1-3e4deb534658" xsi:nil="true"/>
    <MeetingDate xmlns="f892bc6d-4373-4448-9da1-3e4deb534658" xsi:nil="true"/>
    <Topic xmlns="f892bc6d-4373-4448-9da1-3e4deb53465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975E344276F4A8689D4A7054B0E58" ma:contentTypeVersion="24" ma:contentTypeDescription="Create a new document." ma:contentTypeScope="" ma:versionID="0beb7b2f8023e6ab9baa537e7c57f7d1">
  <xsd:schema xmlns:xsd="http://www.w3.org/2001/XMLSchema" xmlns:xs="http://www.w3.org/2001/XMLSchema" xmlns:p="http://schemas.microsoft.com/office/2006/metadata/properties" xmlns:ns2="f892bc6d-4373-4448-9da1-3e4deb534658" xmlns:ns3="4c0fc6d1-1ff6-4501-9111-f8704c4ff172" targetNamespace="http://schemas.microsoft.com/office/2006/metadata/properties" ma:root="true" ma:fieldsID="42a649bb096d8cc6dcfce68a7299c945" ns2:_="" ns3:_="">
    <xsd:import namespace="f892bc6d-4373-4448-9da1-3e4deb534658"/>
    <xsd:import namespace="4c0fc6d1-1ff6-4501-9111-f8704c4ff172"/>
    <xsd:element name="properties">
      <xsd:complexType>
        <xsd:sequence>
          <xsd:element name="documentManagement">
            <xsd:complexType>
              <xsd:all>
                <xsd:element ref="ns2:Date" minOccurs="0"/>
                <xsd:element ref="ns2:Topic"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etingDate"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92bc6d-4373-4448-9da1-3e4deb534658" elementFormDefault="qualified">
    <xsd:import namespace="http://schemas.microsoft.com/office/2006/documentManagement/types"/>
    <xsd:import namespace="http://schemas.microsoft.com/office/infopath/2007/PartnerControls"/>
    <xsd:element name="Date" ma:index="1" nillable="true" ma:displayName="Date" ma:format="DateOnly" ma:internalName="Date">
      <xsd:simpleType>
        <xsd:restriction base="dms:DateTime"/>
      </xsd:simpleType>
    </xsd:element>
    <xsd:element name="Topic" ma:index="3" nillable="true" ma:displayName="Topic" ma:format="Dropdown" ma:internalName="Topic">
      <xsd:simpleType>
        <xsd:restriction base="dms:Text">
          <xsd:maxLength value="255"/>
        </xsd:restriction>
      </xsd:simpleType>
    </xsd:element>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AutoKeyPoints" ma:index="8" nillable="true" ma:displayName="MediaServiceAutoKeyPoints" ma:hidden="true" ma:internalName="MediaServiceAutoKeyPoints" ma:readOnly="true">
      <xsd:simpleType>
        <xsd:restriction base="dms:Note"/>
      </xsd:simpleType>
    </xsd:element>
    <xsd:element name="MediaServiceKeyPoints" ma:index="9" nillable="true" ma:displayName="KeyPoints" ma:hidden="true" ma:internalName="MediaServiceKeyPoints"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etingDate" ma:index="17" nillable="true" ma:displayName="Meeting Date" ma:format="Dropdown" ma:internalName="MeetingDate">
      <xsd:simpleType>
        <xsd:restriction base="dms:Text">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3323a573-f4b2-49c1-a657-d409971bfafb"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0fc6d1-1ff6-4501-9111-f8704c4ff172"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1" nillable="true" ma:displayName="Taxonomy Catch All Column" ma:hidden="true" ma:list="{8e9e4ac3-4c27-417f-b6d0-a3cd07c518c8}" ma:internalName="TaxCatchAll" ma:showField="CatchAllData" ma:web="4c0fc6d1-1ff6-4501-9111-f8704c4ff1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069C3DC-9C99-4481-A2A1-B9A12501F324}">
  <ds:schemaRefs>
    <ds:schemaRef ds:uri="http://schemas.microsoft.com/office/2006/metadata/properties"/>
    <ds:schemaRef ds:uri="http://schemas.openxmlformats.org/package/2006/metadata/core-properties"/>
    <ds:schemaRef ds:uri="http://schemas.microsoft.com/office/infopath/2007/PartnerControls"/>
    <ds:schemaRef ds:uri="http://purl.org/dc/terms/"/>
    <ds:schemaRef ds:uri="f892bc6d-4373-4448-9da1-3e4deb534658"/>
    <ds:schemaRef ds:uri="http://purl.org/dc/dcmitype/"/>
    <ds:schemaRef ds:uri="http://schemas.microsoft.com/office/2006/documentManagement/types"/>
    <ds:schemaRef ds:uri="http://purl.org/dc/elements/1.1/"/>
    <ds:schemaRef ds:uri="4c0fc6d1-1ff6-4501-9111-f8704c4ff172"/>
    <ds:schemaRef ds:uri="http://www.w3.org/XML/1998/namespace"/>
  </ds:schemaRefs>
</ds:datastoreItem>
</file>

<file path=customXml/itemProps2.xml><?xml version="1.0" encoding="utf-8"?>
<ds:datastoreItem xmlns:ds="http://schemas.openxmlformats.org/officeDocument/2006/customXml" ds:itemID="{357C4AD5-37E7-4E32-BCD4-C77CCDEA470F}">
  <ds:schemaRefs>
    <ds:schemaRef ds:uri="http://schemas.microsoft.com/sharepoint/v3/contenttype/forms"/>
  </ds:schemaRefs>
</ds:datastoreItem>
</file>

<file path=customXml/itemProps3.xml><?xml version="1.0" encoding="utf-8"?>
<ds:datastoreItem xmlns:ds="http://schemas.openxmlformats.org/officeDocument/2006/customXml" ds:itemID="{6661CFD9-6D74-41E5-8B79-3258E9A7EC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92bc6d-4373-4448-9da1-3e4deb534658"/>
    <ds:schemaRef ds:uri="4c0fc6d1-1ff6-4501-9111-f8704c4ff1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Notes</vt:lpstr>
      <vt:lpstr>Calculator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Rachel Abbey</dc:creator>
  <cp:keywords/>
  <dc:description/>
  <cp:lastModifiedBy>Rachel Abbey</cp:lastModifiedBy>
  <cp:revision/>
  <dcterms:created xsi:type="dcterms:W3CDTF">2025-11-03T17:40:42Z</dcterms:created>
  <dcterms:modified xsi:type="dcterms:W3CDTF">2026-04-09T15:40:34Z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0x010100197975E344276F4A8689D4A7054B0E58</vt:lpwstr>
  </property>
  <property fmtid="{D5CDD505-2E9C-101B-9397-08002B2CF9AE}" pid="3" name="MediaServiceImageTags">
    <vt:lpwstr/>
  </property>
</Properties>
</file>